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yril Rivollier\Documents\MyDATEC\R&amp;D\FAST TRACK PROJECT\TELEMA\PROTOX\MARKETING\OUTIL CHOIX MACHINE\"/>
    </mc:Choice>
  </mc:AlternateContent>
  <bookViews>
    <workbookView xWindow="0" yWindow="0" windowWidth="14190" windowHeight="8640" tabRatio="500" firstSheet="1" activeTab="1"/>
  </bookViews>
  <sheets>
    <sheet name="data" sheetId="2" state="hidden" r:id="rId1"/>
    <sheet name="Feuil1" sheetId="1" r:id="rId2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 l="1"/>
  <c r="C15" i="1" l="1"/>
  <c r="C12" i="1" s="1"/>
  <c r="J12" i="2"/>
  <c r="J13" i="2"/>
  <c r="J14" i="2"/>
  <c r="J15" i="2"/>
  <c r="C9" i="1"/>
  <c r="M9" i="2"/>
  <c r="L9" i="2"/>
  <c r="M8" i="2"/>
  <c r="L8" i="2"/>
  <c r="M7" i="2"/>
  <c r="L7" i="2"/>
  <c r="M6" i="2"/>
  <c r="L6" i="2"/>
  <c r="M5" i="2"/>
  <c r="L5" i="2"/>
  <c r="J16" i="2" l="1"/>
  <c r="C10" i="1" s="1"/>
  <c r="C11" i="1" s="1"/>
</calcChain>
</file>

<file path=xl/sharedStrings.xml><?xml version="1.0" encoding="utf-8"?>
<sst xmlns="http://schemas.openxmlformats.org/spreadsheetml/2006/main" count="51" uniqueCount="40">
  <si>
    <t>Débit MyDATEC V3</t>
    <phoneticPr fontId="1" type="noConversion"/>
  </si>
  <si>
    <t>RT200</t>
    <phoneticPr fontId="1" type="noConversion"/>
  </si>
  <si>
    <t>RT250</t>
    <phoneticPr fontId="1" type="noConversion"/>
  </si>
  <si>
    <t>RT300</t>
    <phoneticPr fontId="1" type="noConversion"/>
  </si>
  <si>
    <t>Exemple de calcul :</t>
    <phoneticPr fontId="1" type="noConversion"/>
  </si>
  <si>
    <t>Nb Pièce Principales</t>
    <phoneticPr fontId="1" type="noConversion"/>
  </si>
  <si>
    <t>Ensemble Logement</t>
    <phoneticPr fontId="1" type="noConversion"/>
  </si>
  <si>
    <t>Débit (m3/h)</t>
    <phoneticPr fontId="1" type="noConversion"/>
  </si>
  <si>
    <t>Cuisine</t>
    <phoneticPr fontId="1" type="noConversion"/>
  </si>
  <si>
    <t>Débit nominal (Grande Vitesse)</t>
    <phoneticPr fontId="1" type="noConversion"/>
  </si>
  <si>
    <t>Autre Salle d'eau</t>
    <phoneticPr fontId="1" type="noConversion"/>
  </si>
  <si>
    <t>WC Unique</t>
    <phoneticPr fontId="1" type="noConversion"/>
  </si>
  <si>
    <t>WC Multiple</t>
    <phoneticPr fontId="1" type="noConversion"/>
  </si>
  <si>
    <t>Débit Mini 1982</t>
    <phoneticPr fontId="1" type="noConversion"/>
  </si>
  <si>
    <t>Débit Mini Autor.</t>
    <phoneticPr fontId="1" type="noConversion"/>
  </si>
  <si>
    <t>Débit Nominal</t>
    <phoneticPr fontId="1" type="noConversion"/>
  </si>
  <si>
    <t>T3 (Cuisine + 1 WC + 1 Bain)</t>
    <phoneticPr fontId="1" type="noConversion"/>
  </si>
  <si>
    <t>T4 (Cuisine + 1 WC + 1 Bain + 1 Douche)</t>
    <phoneticPr fontId="1" type="noConversion"/>
  </si>
  <si>
    <t>T5 (Cuisine + 2 WC + 1 Bain + 1 Douche)</t>
    <phoneticPr fontId="1" type="noConversion"/>
  </si>
  <si>
    <t>T6 (Cuisine + 2 WC + 2 Bain + 1 Douche)</t>
    <phoneticPr fontId="1" type="noConversion"/>
  </si>
  <si>
    <t>T7 (Cuisine + 3 WC + 3 Bain)</t>
    <phoneticPr fontId="1" type="noConversion"/>
  </si>
  <si>
    <t>Nb Pieces Principales</t>
    <phoneticPr fontId="1" type="noConversion"/>
  </si>
  <si>
    <t>SdB / Douche</t>
    <phoneticPr fontId="1" type="noConversion"/>
  </si>
  <si>
    <t>Autre Salle d'eau</t>
    <phoneticPr fontId="1" type="noConversion"/>
  </si>
  <si>
    <t>Cuisine</t>
    <phoneticPr fontId="1" type="noConversion"/>
  </si>
  <si>
    <t>Débit GV Règlementaire</t>
    <phoneticPr fontId="1" type="noConversion"/>
  </si>
  <si>
    <t>m3/h</t>
    <phoneticPr fontId="1" type="noConversion"/>
  </si>
  <si>
    <t>Débit de base - V1</t>
  </si>
  <si>
    <t>Débit de pointe - V2</t>
  </si>
  <si>
    <t>Nb SdB</t>
  </si>
  <si>
    <t>Nb WC</t>
  </si>
  <si>
    <t>Nb SdE</t>
  </si>
  <si>
    <t>Nb Salle d'Eau</t>
  </si>
  <si>
    <t>SdB</t>
  </si>
  <si>
    <t>WC</t>
  </si>
  <si>
    <t>Total - GV réglementaire</t>
  </si>
  <si>
    <t>SMART</t>
  </si>
  <si>
    <t>ou SMART</t>
  </si>
  <si>
    <t>SMART+</t>
  </si>
  <si>
    <t>Modèle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</si>
</sst>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i/>
      <sz val="12"/>
      <name val="Verdana"/>
      <family val="2"/>
    </font>
    <font>
      <b/>
      <sz val="20"/>
      <color indexed="8"/>
      <name val="Verdana"/>
      <family val="2"/>
    </font>
    <font>
      <sz val="2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/>
    <xf numFmtId="0" fontId="3" fillId="0" borderId="8" xfId="0" applyFont="1" applyFill="1" applyBorder="1"/>
    <xf numFmtId="0" fontId="3" fillId="0" borderId="10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1" xfId="0" applyFont="1" applyFill="1" applyBorder="1"/>
    <xf numFmtId="0" fontId="2" fillId="0" borderId="2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3" fillId="3" borderId="24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7" fillId="3" borderId="26" xfId="0" applyFont="1" applyFill="1" applyBorder="1"/>
    <xf numFmtId="0" fontId="6" fillId="3" borderId="27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7" fillId="3" borderId="28" xfId="0" applyFont="1" applyFill="1" applyBorder="1"/>
    <xf numFmtId="0" fontId="2" fillId="0" borderId="0" xfId="0" applyFont="1" applyFill="1" applyAlignment="1">
      <alignment horizontal="right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J20" sqref="J20"/>
    </sheetView>
  </sheetViews>
  <sheetFormatPr baseColWidth="10" defaultRowHeight="12.75" x14ac:dyDescent="0.2"/>
  <cols>
    <col min="1" max="1" width="2.25" style="2" customWidth="1"/>
    <col min="2" max="2" width="17.375" style="2" bestFit="1" customWidth="1"/>
    <col min="3" max="4" width="17.25" style="2" bestFit="1" customWidth="1"/>
    <col min="5" max="5" width="14.875" style="2" bestFit="1" customWidth="1"/>
    <col min="6" max="6" width="9.75" style="2" bestFit="1" customWidth="1"/>
    <col min="7" max="7" width="10.5" style="2" bestFit="1" customWidth="1"/>
    <col min="8" max="8" width="7" style="2" customWidth="1"/>
    <col min="9" max="9" width="35.625" style="2" bestFit="1" customWidth="1"/>
    <col min="10" max="11" width="17.25" style="2" bestFit="1" customWidth="1"/>
    <col min="12" max="12" width="14.875" style="2" bestFit="1" customWidth="1"/>
    <col min="13" max="13" width="12" style="2" bestFit="1" customWidth="1"/>
    <col min="14" max="16384" width="11" style="2"/>
  </cols>
  <sheetData>
    <row r="2" spans="2:14" x14ac:dyDescent="0.2">
      <c r="B2" s="38"/>
      <c r="C2" s="38"/>
      <c r="D2" s="38"/>
      <c r="E2" s="38"/>
      <c r="F2" s="6"/>
      <c r="G2" s="6"/>
      <c r="I2" s="2" t="s">
        <v>4</v>
      </c>
    </row>
    <row r="3" spans="2:14" x14ac:dyDescent="0.2">
      <c r="B3" s="5" t="s">
        <v>5</v>
      </c>
      <c r="C3" s="31" t="s">
        <v>29</v>
      </c>
      <c r="D3" s="31" t="s">
        <v>30</v>
      </c>
      <c r="E3" s="31" t="s">
        <v>31</v>
      </c>
      <c r="F3" s="30"/>
      <c r="G3" s="30"/>
    </row>
    <row r="4" spans="2:14" x14ac:dyDescent="0.2">
      <c r="B4" s="5">
        <v>1</v>
      </c>
      <c r="C4" s="5">
        <v>0</v>
      </c>
      <c r="D4" s="5">
        <v>0</v>
      </c>
      <c r="E4" s="5">
        <v>0</v>
      </c>
      <c r="F4" s="6"/>
      <c r="G4" s="6"/>
      <c r="K4" s="5" t="s">
        <v>13</v>
      </c>
      <c r="L4" s="5" t="s">
        <v>14</v>
      </c>
      <c r="M4" s="5" t="s">
        <v>15</v>
      </c>
    </row>
    <row r="5" spans="2:14" x14ac:dyDescent="0.2">
      <c r="B5" s="5">
        <v>2</v>
      </c>
      <c r="C5" s="5">
        <v>1</v>
      </c>
      <c r="D5" s="5">
        <v>1</v>
      </c>
      <c r="E5" s="5">
        <v>1</v>
      </c>
      <c r="F5" s="6"/>
      <c r="G5" s="6"/>
      <c r="I5" s="7" t="s">
        <v>16</v>
      </c>
      <c r="J5" s="8"/>
      <c r="K5" s="5">
        <v>75</v>
      </c>
      <c r="L5" s="5">
        <f>E16+D26+F26</f>
        <v>90</v>
      </c>
      <c r="M5" s="5">
        <f>C26+D26+F26</f>
        <v>150</v>
      </c>
    </row>
    <row r="6" spans="2:14" x14ac:dyDescent="0.2">
      <c r="B6" s="5">
        <v>3</v>
      </c>
      <c r="C6" s="5">
        <v>2</v>
      </c>
      <c r="D6" s="5">
        <v>2</v>
      </c>
      <c r="E6" s="5">
        <v>2</v>
      </c>
      <c r="F6" s="6"/>
      <c r="G6" s="6"/>
      <c r="I6" s="9" t="s">
        <v>17</v>
      </c>
      <c r="J6" s="9"/>
      <c r="K6" s="5">
        <v>90</v>
      </c>
      <c r="L6" s="5">
        <f>E17+D27+D27+F27</f>
        <v>135</v>
      </c>
      <c r="M6" s="5">
        <f>C27+D27+D27+F27</f>
        <v>210</v>
      </c>
      <c r="N6" s="5" t="s">
        <v>1</v>
      </c>
    </row>
    <row r="7" spans="2:14" x14ac:dyDescent="0.2">
      <c r="B7" s="5">
        <v>4</v>
      </c>
      <c r="C7" s="5">
        <v>3</v>
      </c>
      <c r="D7" s="5">
        <v>3</v>
      </c>
      <c r="E7" s="5">
        <v>3</v>
      </c>
      <c r="F7" s="6"/>
      <c r="G7" s="6"/>
      <c r="I7" s="7" t="s">
        <v>18</v>
      </c>
      <c r="J7" s="8"/>
      <c r="K7" s="5">
        <v>105</v>
      </c>
      <c r="L7" s="5">
        <f>E18+D28+D28+G28+G28</f>
        <v>135</v>
      </c>
      <c r="M7" s="5">
        <f>C28+2*D28+2*G28</f>
        <v>225</v>
      </c>
      <c r="N7" s="5" t="s">
        <v>1</v>
      </c>
    </row>
    <row r="8" spans="2:14" x14ac:dyDescent="0.2">
      <c r="B8" s="5">
        <v>5</v>
      </c>
      <c r="C8" s="5">
        <v>4</v>
      </c>
      <c r="D8" s="5">
        <v>4</v>
      </c>
      <c r="E8" s="5">
        <v>4</v>
      </c>
      <c r="F8" s="6"/>
      <c r="G8" s="6"/>
      <c r="I8" s="7" t="s">
        <v>19</v>
      </c>
      <c r="J8" s="8"/>
      <c r="K8" s="5">
        <v>120</v>
      </c>
      <c r="L8" s="5">
        <f>E19+D29+D29+D29+G29+G29</f>
        <v>165</v>
      </c>
      <c r="M8" s="5">
        <f>C29+2*G29+2*D29+D29</f>
        <v>255</v>
      </c>
      <c r="N8" s="5" t="s">
        <v>2</v>
      </c>
    </row>
    <row r="9" spans="2:14" x14ac:dyDescent="0.2">
      <c r="B9" s="5">
        <v>6</v>
      </c>
      <c r="C9" s="5">
        <v>5</v>
      </c>
      <c r="D9" s="5">
        <v>5</v>
      </c>
      <c r="E9" s="5">
        <v>5</v>
      </c>
      <c r="F9" s="6"/>
      <c r="G9" s="6"/>
      <c r="I9" s="7" t="s">
        <v>20</v>
      </c>
      <c r="J9" s="8"/>
      <c r="K9" s="5">
        <v>135</v>
      </c>
      <c r="L9" s="5">
        <f>E20+3*D30+3*G30</f>
        <v>180</v>
      </c>
      <c r="M9" s="5">
        <f>C30+3*G30+3*D30</f>
        <v>270</v>
      </c>
      <c r="N9" s="5" t="s">
        <v>3</v>
      </c>
    </row>
    <row r="10" spans="2:14" x14ac:dyDescent="0.2">
      <c r="B10" s="5">
        <v>7</v>
      </c>
      <c r="C10" s="9"/>
      <c r="D10" s="9"/>
      <c r="E10" s="9"/>
      <c r="F10" s="32"/>
      <c r="G10" s="32"/>
    </row>
    <row r="11" spans="2:14" x14ac:dyDescent="0.2">
      <c r="B11" s="6"/>
      <c r="C11" s="32"/>
      <c r="D11" s="32"/>
      <c r="E11" s="32"/>
      <c r="F11" s="32"/>
      <c r="G11" s="32"/>
    </row>
    <row r="12" spans="2:14" x14ac:dyDescent="0.2">
      <c r="B12" s="1"/>
      <c r="C12" s="39" t="s">
        <v>7</v>
      </c>
      <c r="D12" s="39"/>
      <c r="E12" s="39"/>
      <c r="I12" s="34" t="s">
        <v>24</v>
      </c>
      <c r="J12" s="1">
        <f>VLOOKUP(Feuil1!C3,B24:C30,2)</f>
        <v>120</v>
      </c>
    </row>
    <row r="13" spans="2:14" x14ac:dyDescent="0.2">
      <c r="B13" s="3" t="s">
        <v>5</v>
      </c>
      <c r="C13" s="4" t="s">
        <v>6</v>
      </c>
      <c r="D13" s="4" t="s">
        <v>6</v>
      </c>
      <c r="E13" s="4" t="s">
        <v>8</v>
      </c>
      <c r="I13" s="34" t="s">
        <v>22</v>
      </c>
      <c r="J13" s="1">
        <f>Feuil1!C4*VLOOKUP(Feuil1!C3,B24:D30,3)</f>
        <v>60</v>
      </c>
    </row>
    <row r="14" spans="2:14" x14ac:dyDescent="0.2">
      <c r="B14" s="5">
        <v>1</v>
      </c>
      <c r="C14" s="5">
        <v>35</v>
      </c>
      <c r="D14" s="5">
        <v>10</v>
      </c>
      <c r="E14" s="5">
        <v>20</v>
      </c>
      <c r="I14" s="34" t="s">
        <v>23</v>
      </c>
      <c r="J14" s="1">
        <f>Feuil1!C5*VLOOKUP(Feuil1!C3,B24:E30,4)</f>
        <v>0</v>
      </c>
    </row>
    <row r="15" spans="2:14" x14ac:dyDescent="0.2">
      <c r="B15" s="5">
        <v>2</v>
      </c>
      <c r="C15" s="5">
        <v>60</v>
      </c>
      <c r="D15" s="5">
        <v>10</v>
      </c>
      <c r="E15" s="5">
        <v>30</v>
      </c>
      <c r="I15" s="35" t="s">
        <v>34</v>
      </c>
      <c r="J15" s="1">
        <f>IF(Feuil1!C6&gt;1,Feuil1!C6*VLOOKUP(Feuil1!C3,B24:G30,6),Feuil1!C6*VLOOKUP(Feuil1!C3,B24:G30,5))</f>
        <v>30</v>
      </c>
    </row>
    <row r="16" spans="2:14" x14ac:dyDescent="0.2">
      <c r="B16" s="5">
        <v>3</v>
      </c>
      <c r="C16" s="5">
        <v>75</v>
      </c>
      <c r="D16" s="5">
        <v>15</v>
      </c>
      <c r="E16" s="5">
        <v>45</v>
      </c>
      <c r="I16" s="36" t="s">
        <v>35</v>
      </c>
      <c r="J16" s="33">
        <f>SUM(J12:J15)</f>
        <v>210</v>
      </c>
    </row>
    <row r="17" spans="2:10" x14ac:dyDescent="0.2">
      <c r="B17" s="5">
        <v>4</v>
      </c>
      <c r="C17" s="5">
        <v>90</v>
      </c>
      <c r="D17" s="5">
        <v>20</v>
      </c>
      <c r="E17" s="5">
        <v>45</v>
      </c>
    </row>
    <row r="18" spans="2:10" x14ac:dyDescent="0.2">
      <c r="B18" s="5">
        <v>5</v>
      </c>
      <c r="C18" s="5">
        <v>105</v>
      </c>
      <c r="D18" s="5">
        <v>25</v>
      </c>
      <c r="E18" s="5">
        <v>45</v>
      </c>
      <c r="I18" s="36" t="s">
        <v>38</v>
      </c>
      <c r="J18" s="33">
        <v>200</v>
      </c>
    </row>
    <row r="19" spans="2:10" x14ac:dyDescent="0.2">
      <c r="B19" s="5">
        <v>6</v>
      </c>
      <c r="C19" s="5">
        <v>120</v>
      </c>
      <c r="D19" s="5">
        <v>30</v>
      </c>
      <c r="E19" s="5">
        <v>45</v>
      </c>
      <c r="I19" s="36" t="s">
        <v>36</v>
      </c>
      <c r="J19" s="33">
        <v>200</v>
      </c>
    </row>
    <row r="20" spans="2:10" x14ac:dyDescent="0.2">
      <c r="B20" s="5">
        <v>7</v>
      </c>
      <c r="C20" s="5">
        <v>135</v>
      </c>
      <c r="D20" s="5">
        <v>35</v>
      </c>
      <c r="E20" s="5">
        <v>45</v>
      </c>
    </row>
    <row r="22" spans="2:10" x14ac:dyDescent="0.2">
      <c r="C22" s="40" t="s">
        <v>9</v>
      </c>
      <c r="D22" s="41"/>
      <c r="E22" s="41"/>
      <c r="F22" s="41"/>
      <c r="G22" s="42"/>
    </row>
    <row r="23" spans="2:10" x14ac:dyDescent="0.2">
      <c r="B23" s="5" t="s">
        <v>5</v>
      </c>
      <c r="C23" s="5" t="s">
        <v>8</v>
      </c>
      <c r="D23" s="31" t="s">
        <v>33</v>
      </c>
      <c r="E23" s="5" t="s">
        <v>10</v>
      </c>
      <c r="F23" s="5" t="s">
        <v>11</v>
      </c>
      <c r="G23" s="5" t="s">
        <v>12</v>
      </c>
    </row>
    <row r="24" spans="2:10" x14ac:dyDescent="0.2">
      <c r="B24" s="5">
        <v>1</v>
      </c>
      <c r="C24" s="5">
        <v>75</v>
      </c>
      <c r="D24" s="5">
        <v>15</v>
      </c>
      <c r="E24" s="5">
        <v>15</v>
      </c>
      <c r="F24" s="5">
        <v>15</v>
      </c>
      <c r="G24" s="5">
        <v>15</v>
      </c>
    </row>
    <row r="25" spans="2:10" x14ac:dyDescent="0.2">
      <c r="B25" s="5">
        <v>2</v>
      </c>
      <c r="C25" s="5">
        <v>90</v>
      </c>
      <c r="D25" s="5">
        <v>15</v>
      </c>
      <c r="E25" s="5">
        <v>15</v>
      </c>
      <c r="F25" s="5">
        <v>15</v>
      </c>
      <c r="G25" s="5">
        <v>15</v>
      </c>
    </row>
    <row r="26" spans="2:10" x14ac:dyDescent="0.2">
      <c r="B26" s="5">
        <v>3</v>
      </c>
      <c r="C26" s="5">
        <v>105</v>
      </c>
      <c r="D26" s="5">
        <v>30</v>
      </c>
      <c r="E26" s="5">
        <v>15</v>
      </c>
      <c r="F26" s="5">
        <v>15</v>
      </c>
      <c r="G26" s="5">
        <v>15</v>
      </c>
    </row>
    <row r="27" spans="2:10" x14ac:dyDescent="0.2">
      <c r="B27" s="5">
        <v>4</v>
      </c>
      <c r="C27" s="5">
        <v>120</v>
      </c>
      <c r="D27" s="5">
        <v>30</v>
      </c>
      <c r="E27" s="5">
        <v>15</v>
      </c>
      <c r="F27" s="5">
        <v>30</v>
      </c>
      <c r="G27" s="5">
        <v>15</v>
      </c>
    </row>
    <row r="28" spans="2:10" x14ac:dyDescent="0.2">
      <c r="B28" s="5">
        <v>5</v>
      </c>
      <c r="C28" s="5">
        <v>135</v>
      </c>
      <c r="D28" s="5">
        <v>30</v>
      </c>
      <c r="E28" s="5">
        <v>15</v>
      </c>
      <c r="F28" s="5">
        <v>30</v>
      </c>
      <c r="G28" s="5">
        <v>15</v>
      </c>
    </row>
    <row r="29" spans="2:10" x14ac:dyDescent="0.2">
      <c r="B29" s="5">
        <v>6</v>
      </c>
      <c r="C29" s="5">
        <v>135</v>
      </c>
      <c r="D29" s="5">
        <v>30</v>
      </c>
      <c r="E29" s="5">
        <v>15</v>
      </c>
      <c r="F29" s="5">
        <v>30</v>
      </c>
      <c r="G29" s="5">
        <v>15</v>
      </c>
    </row>
    <row r="30" spans="2:10" x14ac:dyDescent="0.2">
      <c r="B30" s="5">
        <v>7</v>
      </c>
      <c r="C30" s="5">
        <v>135</v>
      </c>
      <c r="D30" s="5">
        <v>30</v>
      </c>
      <c r="E30" s="5">
        <v>15</v>
      </c>
      <c r="F30" s="5">
        <v>30</v>
      </c>
      <c r="G30" s="5">
        <v>15</v>
      </c>
    </row>
  </sheetData>
  <sheetProtection password="C99C" sheet="1" objects="1" scenarios="1"/>
  <mergeCells count="3">
    <mergeCell ref="B2:E2"/>
    <mergeCell ref="C12:E12"/>
    <mergeCell ref="C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E16"/>
  <sheetViews>
    <sheetView showGridLines="0" tabSelected="1" zoomScale="85" zoomScaleNormal="85" zoomScalePageLayoutView="85" workbookViewId="0">
      <selection activeCell="E8" sqref="E8"/>
    </sheetView>
  </sheetViews>
  <sheetFormatPr baseColWidth="10" defaultRowHeight="12.75" customHeight="1" x14ac:dyDescent="0.2"/>
  <cols>
    <col min="1" max="1" width="1.625" style="10" customWidth="1"/>
    <col min="2" max="2" width="35.625" style="10" bestFit="1" customWidth="1"/>
    <col min="3" max="3" width="12.5" style="10" bestFit="1" customWidth="1"/>
    <col min="4" max="4" width="7.125" style="10" customWidth="1"/>
    <col min="5" max="5" width="78" style="10" customWidth="1"/>
    <col min="6" max="6" width="11" style="10"/>
    <col min="7" max="7" width="100.75" style="10" customWidth="1"/>
    <col min="8" max="8" width="11" style="10"/>
    <col min="9" max="9" width="16.75" style="10" customWidth="1"/>
    <col min="10" max="10" width="15.625" style="10" bestFit="1" customWidth="1"/>
    <col min="11" max="12" width="15.75" style="10" bestFit="1" customWidth="1"/>
    <col min="13" max="13" width="12.25" style="10" customWidth="1"/>
    <col min="14" max="16384" width="11" style="10"/>
  </cols>
  <sheetData>
    <row r="1" spans="1:5" ht="12.75" customHeight="1" x14ac:dyDescent="0.2">
      <c r="E1" s="12"/>
    </row>
    <row r="2" spans="1:5" ht="12.75" customHeight="1" thickBot="1" x14ac:dyDescent="0.25">
      <c r="E2" s="12"/>
    </row>
    <row r="3" spans="1:5" ht="15" x14ac:dyDescent="0.2">
      <c r="B3" s="27" t="s">
        <v>21</v>
      </c>
      <c r="C3" s="52">
        <v>4</v>
      </c>
      <c r="E3" s="12"/>
    </row>
    <row r="4" spans="1:5" ht="15" x14ac:dyDescent="0.2">
      <c r="B4" s="28" t="s">
        <v>29</v>
      </c>
      <c r="C4" s="53">
        <v>2</v>
      </c>
      <c r="E4" s="12"/>
    </row>
    <row r="5" spans="1:5" ht="15" x14ac:dyDescent="0.2">
      <c r="B5" s="28" t="s">
        <v>32</v>
      </c>
      <c r="C5" s="53">
        <v>0</v>
      </c>
      <c r="E5" s="12"/>
    </row>
    <row r="6" spans="1:5" ht="15.75" thickBot="1" x14ac:dyDescent="0.25">
      <c r="B6" s="29" t="s">
        <v>30</v>
      </c>
      <c r="C6" s="54">
        <v>2</v>
      </c>
      <c r="E6" s="12"/>
    </row>
    <row r="8" spans="1:5" ht="12.75" customHeight="1" thickBot="1" x14ac:dyDescent="0.25">
      <c r="B8" s="24"/>
      <c r="C8" s="15"/>
      <c r="D8" s="24"/>
    </row>
    <row r="9" spans="1:5" ht="15" x14ac:dyDescent="0.2">
      <c r="A9" s="23"/>
      <c r="B9" s="25" t="s">
        <v>27</v>
      </c>
      <c r="C9" s="22">
        <f>VLOOKUP(C3,data!B14:C20,2)</f>
        <v>90</v>
      </c>
      <c r="D9" s="43" t="s">
        <v>26</v>
      </c>
    </row>
    <row r="10" spans="1:5" ht="15" hidden="1" x14ac:dyDescent="0.2">
      <c r="A10" s="23"/>
      <c r="B10" s="25" t="s">
        <v>25</v>
      </c>
      <c r="C10" s="22">
        <f>data!J16</f>
        <v>210</v>
      </c>
      <c r="D10" s="43" t="s">
        <v>26</v>
      </c>
    </row>
    <row r="11" spans="1:5" ht="15.75" thickBot="1" x14ac:dyDescent="0.25">
      <c r="A11" s="23"/>
      <c r="B11" s="26" t="s">
        <v>28</v>
      </c>
      <c r="C11" s="37">
        <f>IF(C10&lt;200,200,C10)</f>
        <v>210</v>
      </c>
      <c r="D11" s="44" t="s">
        <v>26</v>
      </c>
    </row>
    <row r="12" spans="1:5" ht="15.75" hidden="1" thickBot="1" x14ac:dyDescent="0.25">
      <c r="B12" s="19" t="s">
        <v>0</v>
      </c>
      <c r="C12" s="20">
        <f>2*C15</f>
        <v>400</v>
      </c>
      <c r="D12" s="21" t="s">
        <v>26</v>
      </c>
    </row>
    <row r="13" spans="1:5" ht="12.75" customHeight="1" x14ac:dyDescent="0.2">
      <c r="B13" s="13"/>
      <c r="C13" s="16"/>
      <c r="D13" s="11"/>
    </row>
    <row r="14" spans="1:5" ht="15.75" thickBot="1" x14ac:dyDescent="0.25">
      <c r="B14" s="51" t="s">
        <v>39</v>
      </c>
      <c r="C14" s="18"/>
      <c r="D14" s="11"/>
    </row>
    <row r="15" spans="1:5" ht="24.95" customHeight="1" x14ac:dyDescent="0.3">
      <c r="A15" s="17"/>
      <c r="B15" s="48" t="s">
        <v>38</v>
      </c>
      <c r="C15" s="49">
        <f>data!J18</f>
        <v>200</v>
      </c>
      <c r="D15" s="50"/>
      <c r="E15" s="14"/>
    </row>
    <row r="16" spans="1:5" ht="25.5" thickBot="1" x14ac:dyDescent="0.35">
      <c r="B16" s="45" t="s">
        <v>37</v>
      </c>
      <c r="C16" s="46">
        <f>data!J19</f>
        <v>200</v>
      </c>
      <c r="D16" s="47"/>
    </row>
  </sheetData>
  <sheetProtection password="C99C" sheet="1" objects="1" scenarios="1"/>
  <phoneticPr fontId="1" type="noConversion"/>
  <pageMargins left="0.75000000000000011" right="0.75000000000000011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data!$B$4:$B$10</xm:f>
          </x14:formula1>
          <xm:sqref>C3</xm:sqref>
        </x14:dataValidation>
        <x14:dataValidation type="list" allowBlank="1" showInputMessage="1" showErrorMessage="1">
          <x14:formula1>
            <xm:f>data!$D$4:$D$9</xm:f>
          </x14:formula1>
          <xm:sqref>C6</xm:sqref>
        </x14:dataValidation>
        <x14:dataValidation type="list" allowBlank="1" showInputMessage="1" showErrorMessage="1">
          <x14:formula1>
            <xm:f>data!$C$4:$C$9</xm:f>
          </x14:formula1>
          <xm:sqref>C4</xm:sqref>
        </x14:dataValidation>
        <x14:dataValidation type="list" allowBlank="1" showInputMessage="1" showErrorMessage="1">
          <x14:formula1>
            <xm:f>data!$E$4:$E$9</xm:f>
          </x14:formula1>
          <xm:sqref>C5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LAVOGIEZ</dc:creator>
  <cp:lastModifiedBy>Cyril Rivollier</cp:lastModifiedBy>
  <cp:lastPrinted>2012-03-14T12:07:46Z</cp:lastPrinted>
  <dcterms:created xsi:type="dcterms:W3CDTF">2012-03-14T11:15:09Z</dcterms:created>
  <dcterms:modified xsi:type="dcterms:W3CDTF">2017-01-18T15:47:06Z</dcterms:modified>
</cp:coreProperties>
</file>